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acosta\Desktop\SERVICIO AL CLIENTE\"/>
    </mc:Choice>
  </mc:AlternateContent>
  <xr:revisionPtr revIDLastSave="0" documentId="13_ncr:1_{EBD42B47-5190-4F08-B816-555FB184895D}" xr6:coauthVersionLast="47" xr6:coauthVersionMax="47" xr10:uidLastSave="{00000000-0000-0000-0000-000000000000}"/>
  <bookViews>
    <workbookView xWindow="-120" yWindow="-120" windowWidth="24240" windowHeight="13140" activeTab="2" xr2:uid="{4FD81D1C-29F0-4AF4-AB78-11DE795C0D07}"/>
  </bookViews>
  <sheets>
    <sheet name="Hoja1" sheetId="1" r:id="rId1"/>
    <sheet name="Hoja2" sheetId="2" state="hidden" r:id="rId2"/>
    <sheet name="Estadistica de Queja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F18" i="3" s="1"/>
  <c r="C17" i="3"/>
  <c r="E16" i="3"/>
  <c r="G16" i="3" s="1"/>
  <c r="E15" i="3"/>
  <c r="G15" i="3" s="1"/>
  <c r="C14" i="3"/>
  <c r="E13" i="3"/>
  <c r="G13" i="3" s="1"/>
  <c r="E10" i="3"/>
  <c r="G10" i="3" s="1"/>
  <c r="C9" i="3"/>
  <c r="E8" i="3"/>
  <c r="F8" i="3" s="1"/>
  <c r="E7" i="3"/>
  <c r="F7" i="3" s="1"/>
  <c r="E6" i="3"/>
  <c r="F6" i="3" s="1"/>
  <c r="G17" i="2"/>
  <c r="E19" i="2"/>
  <c r="F19" i="2" s="1"/>
  <c r="E18" i="2"/>
  <c r="F18" i="2" s="1"/>
  <c r="C18" i="2"/>
  <c r="E16" i="2"/>
  <c r="E15" i="2"/>
  <c r="C15" i="2"/>
  <c r="F15" i="2" s="1"/>
  <c r="E14" i="2"/>
  <c r="E11" i="2"/>
  <c r="G11" i="2" s="1"/>
  <c r="F11" i="2"/>
  <c r="C10" i="2"/>
  <c r="E9" i="2"/>
  <c r="E7" i="2"/>
  <c r="G7" i="3" l="1"/>
  <c r="G8" i="3"/>
  <c r="F13" i="3"/>
  <c r="F10" i="3"/>
  <c r="F16" i="3"/>
  <c r="G6" i="3"/>
  <c r="E9" i="3"/>
  <c r="F9" i="3" s="1"/>
  <c r="E14" i="3"/>
  <c r="F14" i="3" s="1"/>
  <c r="E17" i="3"/>
  <c r="F17" i="3" s="1"/>
  <c r="F15" i="3"/>
  <c r="G7" i="2"/>
  <c r="F7" i="2"/>
  <c r="G9" i="2"/>
  <c r="F9" i="2"/>
  <c r="F16" i="2"/>
  <c r="E8" i="2"/>
  <c r="F8" i="2" s="1"/>
  <c r="E10" i="2"/>
  <c r="F10" i="2" s="1"/>
  <c r="F14" i="2"/>
  <c r="G16" i="2"/>
  <c r="G14" i="2"/>
  <c r="E17" i="2"/>
  <c r="F17" i="2" s="1"/>
  <c r="G8" i="2" l="1"/>
</calcChain>
</file>

<file path=xl/sharedStrings.xml><?xml version="1.0" encoding="utf-8"?>
<sst xmlns="http://schemas.openxmlformats.org/spreadsheetml/2006/main" count="138" uniqueCount="34">
  <si>
    <t>TRIMESTRE ENERO - MARZO  2023</t>
  </si>
  <si>
    <t>Tipo de Queja</t>
  </si>
  <si>
    <t>Estandar</t>
  </si>
  <si>
    <t>Recibidas</t>
  </si>
  <si>
    <t>En Proceso</t>
  </si>
  <si>
    <t>Completadas a Tiempo</t>
  </si>
  <si>
    <t>Vencidas</t>
  </si>
  <si>
    <t>Porcentaje de Cumplimiento</t>
  </si>
  <si>
    <t>Manejo Temerario</t>
  </si>
  <si>
    <t>100% de quejas procesadas en un tiempo no mayor a 10 dias laborales</t>
  </si>
  <si>
    <t>Incumplimiento de paradas</t>
  </si>
  <si>
    <t>Facilidad de Acceso</t>
  </si>
  <si>
    <t>Exceso de Velocidad</t>
  </si>
  <si>
    <t>Agresión Verbal</t>
  </si>
  <si>
    <t xml:space="preserve">Via </t>
  </si>
  <si>
    <t>Atendidas a Tiempo</t>
  </si>
  <si>
    <t>Call Center</t>
  </si>
  <si>
    <t>100% de quejas atendidas en un tiempo no mayor a 10 dias laborales</t>
  </si>
  <si>
    <t>Presencial</t>
  </si>
  <si>
    <t>-</t>
  </si>
  <si>
    <t xml:space="preserve">Correo Electronico </t>
  </si>
  <si>
    <t>Buzon de Quejas</t>
  </si>
  <si>
    <t>SAIP</t>
  </si>
  <si>
    <t>311 (TRES UNO UNO)</t>
  </si>
  <si>
    <t xml:space="preserve">MATRIZ SERVICIO AL CLIENTE TIPO DE QUEJAS Y LA VIA </t>
  </si>
  <si>
    <t>Recibido en Fecha:</t>
  </si>
  <si>
    <t>Solicitado en Fecha:</t>
  </si>
  <si>
    <t xml:space="preserve">Recibido por: </t>
  </si>
  <si>
    <t>ESTADISTICA DE QUEJAS Y SUGERENCIAS SEGUNDO TRIMESTRE-2023</t>
  </si>
  <si>
    <t>TRIMESTRE ABRIL - JUNIO 2023</t>
  </si>
  <si>
    <t>Dir. Planificacion y Desarrollo</t>
  </si>
  <si>
    <t>ESTADISTICA DE QUEJAS Y SUGERENCIAS PRIMER TRIMESTRE-2023</t>
  </si>
  <si>
    <t>N/A</t>
  </si>
  <si>
    <t>Direccion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</si>
</sst>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/>
    <xf numFmtId="0" fontId="3" fillId="4" borderId="7" xfId="0" applyFont="1" applyFill="1" applyBorder="1" applyAlignment="1">
      <alignment horizontal="left" vertical="center" wrapText="1"/>
    </xf>
    <xf numFmtId="0" fontId="0" fillId="5" borderId="0" xfId="0" applyFill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54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4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cartas subsanacion - SEGUNDO trimestre 2022</a:t>
            </a:r>
            <a:endParaRPr lang="es-DO" sz="14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749135246563413"/>
          <c:y val="2.958501947934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'[1]Abr-Jun'!$C$6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'[1]Abr-Jun'!$A$7:$A$11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'[1]Abr-Jun'!$C$7:$C$11</c:f>
              <c:numCache>
                <c:formatCode>General</c:formatCode>
                <c:ptCount val="5"/>
                <c:pt idx="0">
                  <c:v>23</c:v>
                </c:pt>
                <c:pt idx="1">
                  <c:v>19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B-4546-A2D6-4A714A440D71}"/>
            </c:ext>
          </c:extLst>
        </c:ser>
        <c:ser>
          <c:idx val="1"/>
          <c:order val="1"/>
          <c:tx>
            <c:strRef>
              <c:f>'[1]Abr-Jun'!$E$6</c:f>
              <c:strCache>
                <c:ptCount val="1"/>
                <c:pt idx="0">
                  <c:v>Completadas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'[1]Abr-Jun'!$A$7:$A$11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'[1]Abr-Jun'!$E$7:$E$11</c:f>
              <c:numCache>
                <c:formatCode>General</c:formatCode>
                <c:ptCount val="5"/>
                <c:pt idx="0">
                  <c:v>23</c:v>
                </c:pt>
                <c:pt idx="1">
                  <c:v>19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B-4546-A2D6-4A714A440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medio de quejas canalizadas - segundo trimestre 2022</a:t>
            </a:r>
            <a:endParaRPr lang="es-DO" sz="18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'[1]Abr-Jun'!$C$13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'[1]Abr-Jun'!$A$14:$A$19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'[1]Abr-Jun'!$C$14:$C$19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4-4925-A798-54D168B77666}"/>
            </c:ext>
          </c:extLst>
        </c:ser>
        <c:ser>
          <c:idx val="1"/>
          <c:order val="1"/>
          <c:tx>
            <c:strRef>
              <c:f>'[1]Abr-Jun'!$E$13</c:f>
              <c:strCache>
                <c:ptCount val="1"/>
                <c:pt idx="0">
                  <c:v>Atendidas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'[1]Abr-Jun'!$A$14:$A$19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'[1]Abr-Jun'!$E$14:$E$19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4-4925-A798-54D168B77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14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cartas subsanacion - Primer trimestre 2023</a:t>
            </a:r>
            <a:endParaRPr lang="es-DO" sz="14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749135246563413"/>
          <c:y val="2.958501947934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'[1]Ene-Mar'!$C$5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'[1]Ene-Mar'!$A$6:$A$10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'[1]Ene-Mar'!$C$6:$C$10</c:f>
              <c:numCache>
                <c:formatCode>General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4A3-81D1-9ADE6551CF2D}"/>
            </c:ext>
          </c:extLst>
        </c:ser>
        <c:ser>
          <c:idx val="1"/>
          <c:order val="1"/>
          <c:tx>
            <c:strRef>
              <c:f>'[1]Ene-Mar'!$E$5</c:f>
              <c:strCache>
                <c:ptCount val="1"/>
                <c:pt idx="0">
                  <c:v>Completadas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shade val="76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'[1]Ene-Mar'!$A$6:$A$10</c:f>
              <c:strCache>
                <c:ptCount val="5"/>
                <c:pt idx="0">
                  <c:v>Manejo Temerario</c:v>
                </c:pt>
                <c:pt idx="1">
                  <c:v>Incumplimiento de paradas</c:v>
                </c:pt>
                <c:pt idx="2">
                  <c:v>Facilidad de Acceso</c:v>
                </c:pt>
                <c:pt idx="3">
                  <c:v>Exceso de Velocidad</c:v>
                </c:pt>
                <c:pt idx="4">
                  <c:v>Agresión Verbal</c:v>
                </c:pt>
              </c:strCache>
            </c:strRef>
          </c:cat>
          <c:val>
            <c:numRef>
              <c:f>'[1]Ene-Mar'!$E$6:$E$10</c:f>
              <c:numCache>
                <c:formatCode>General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5-44A3-81D1-9ADE6551CF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solidFill>
                  <a:schemeClr val="accent6">
                    <a:lumMod val="50000"/>
                  </a:schemeClr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estadistica de medio de quejas canalizadas - primer trimestre 2023</a:t>
            </a:r>
            <a:endParaRPr lang="es-DO" sz="1800">
              <a:solidFill>
                <a:schemeClr val="accent6">
                  <a:lumMod val="50000"/>
                </a:scheme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'[1]Ene-Mar'!$C$12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'[1]Ene-Mar'!$A$13:$A$18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'[1]Ene-Mar'!$C$13:$C$18</c:f>
              <c:numCache>
                <c:formatCode>General</c:formatCode>
                <c:ptCount val="6"/>
                <c:pt idx="0">
                  <c:v>52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F-42DD-AFB0-2B730889BAE6}"/>
            </c:ext>
          </c:extLst>
        </c:ser>
        <c:ser>
          <c:idx val="1"/>
          <c:order val="1"/>
          <c:tx>
            <c:strRef>
              <c:f>'[1]Ene-Mar'!$E$12</c:f>
              <c:strCache>
                <c:ptCount val="1"/>
                <c:pt idx="0">
                  <c:v>Atendidas a Tiempo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70AD47">
                  <a:shade val="76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'[1]Ene-Mar'!$A$13:$A$18</c:f>
              <c:strCache>
                <c:ptCount val="6"/>
                <c:pt idx="0">
                  <c:v>Call Center</c:v>
                </c:pt>
                <c:pt idx="1">
                  <c:v>Presencial</c:v>
                </c:pt>
                <c:pt idx="2">
                  <c:v>Correo Electronico </c:v>
                </c:pt>
                <c:pt idx="3">
                  <c:v>Buzon de Quejas</c:v>
                </c:pt>
                <c:pt idx="4">
                  <c:v>SAIP</c:v>
                </c:pt>
                <c:pt idx="5">
                  <c:v>311 (TRES UNO UNO)</c:v>
                </c:pt>
              </c:strCache>
            </c:strRef>
          </c:cat>
          <c:val>
            <c:numRef>
              <c:f>'[1]Ene-Mar'!$E$13:$E$18</c:f>
              <c:numCache>
                <c:formatCode>General</c:formatCode>
                <c:ptCount val="6"/>
                <c:pt idx="0">
                  <c:v>52</c:v>
                </c:pt>
                <c:pt idx="1">
                  <c:v>0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F-42DD-AFB0-2B730889BA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985963039"/>
        <c:axId val="1985967615"/>
        <c:axId val="0"/>
      </c:bar3DChart>
      <c:catAx>
        <c:axId val="19859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985967615"/>
        <c:crosses val="autoZero"/>
        <c:auto val="1"/>
        <c:lblAlgn val="ctr"/>
        <c:lblOffset val="100"/>
        <c:noMultiLvlLbl val="0"/>
      </c:catAx>
      <c:valAx>
        <c:axId val="19859676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85963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2</xdr:row>
      <xdr:rowOff>2</xdr:rowOff>
    </xdr:from>
    <xdr:to>
      <xdr:col>18</xdr:col>
      <xdr:colOff>435428</xdr:colOff>
      <xdr:row>9</xdr:row>
      <xdr:rowOff>707571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510188-4A53-4922-94A2-E493344E5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81644</xdr:colOff>
      <xdr:row>11</xdr:row>
      <xdr:rowOff>27214</xdr:rowOff>
    </xdr:from>
    <xdr:to>
      <xdr:col>18</xdr:col>
      <xdr:colOff>449035</xdr:colOff>
      <xdr:row>18</xdr:row>
      <xdr:rowOff>775607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7C81077-BEC5-42DA-9C6A-C5535352D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2</xdr:row>
      <xdr:rowOff>162622</xdr:rowOff>
    </xdr:from>
    <xdr:to>
      <xdr:col>18</xdr:col>
      <xdr:colOff>435428</xdr:colOff>
      <xdr:row>9</xdr:row>
      <xdr:rowOff>627256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37A4DB-A633-4392-A613-8B0873F8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534329</xdr:colOff>
      <xdr:row>11</xdr:row>
      <xdr:rowOff>104543</xdr:rowOff>
    </xdr:from>
    <xdr:to>
      <xdr:col>18</xdr:col>
      <xdr:colOff>449035</xdr:colOff>
      <xdr:row>17</xdr:row>
      <xdr:rowOff>1370671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D22D8E-DD0C-41A4-BBBC-949014C95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.acosta\Desktop\CARTA%20DE%20SUBSANACION\Subsanacion%20de%20Quejas\Estadisticas%20Cartas%20de%20Subsanacion%202022-2.xlsx" TargetMode="External"/><Relationship Id="rId1" Type="http://schemas.openxmlformats.org/officeDocument/2006/relationships/externalLinkPath" Target="/Users/c.acosta/Desktop/CARTA%20DE%20SUBSANACION/Subsanacion%20de%20Quejas/Estadisticas%20Cartas%20de%20Subsanacion%20202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z"/>
      <sheetName val="Base de Datos"/>
      <sheetName val="Ene-Mar"/>
      <sheetName val="Abr-Jun"/>
      <sheetName val="Jul-Sep"/>
      <sheetName val="Oct-Dic"/>
      <sheetName val="Servicio al Cliente"/>
    </sheetNames>
    <sheetDataSet>
      <sheetData sheetId="0"/>
      <sheetData sheetId="1">
        <row r="18">
          <cell r="A18" t="str">
            <v>Tipo de Queja</v>
          </cell>
          <cell r="B18" t="str">
            <v>Estandar</v>
          </cell>
          <cell r="C18" t="str">
            <v>Primer Trimestre</v>
          </cell>
          <cell r="D18" t="str">
            <v>Segundo Trimestre</v>
          </cell>
          <cell r="E18" t="str">
            <v>Tercer Trimestre</v>
          </cell>
          <cell r="F18" t="str">
            <v>Cuarto Trimestre</v>
          </cell>
          <cell r="G18" t="str">
            <v>Total General</v>
          </cell>
        </row>
        <row r="19">
          <cell r="A19" t="str">
            <v>Agresión Verbal</v>
          </cell>
          <cell r="B19" t="str">
            <v>100% de quejas procesadas en un tiempo no mayor a 10 dias laborales</v>
          </cell>
          <cell r="C19">
            <v>1</v>
          </cell>
          <cell r="D19">
            <v>1</v>
          </cell>
          <cell r="E19">
            <v>0</v>
          </cell>
          <cell r="G19">
            <v>2</v>
          </cell>
        </row>
        <row r="20">
          <cell r="A20" t="str">
            <v>Exceso de Velocidad</v>
          </cell>
          <cell r="B20" t="str">
            <v>100% de quejas procesadas en un tiempo no mayor a 10 dias laborales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</row>
        <row r="21">
          <cell r="A21" t="str">
            <v>Facilidad de Acceso</v>
          </cell>
          <cell r="B21" t="str">
            <v>100% de quejas procesadas en un tiempo no mayor a 10 dias laborales</v>
          </cell>
          <cell r="C21">
            <v>2</v>
          </cell>
          <cell r="D21">
            <v>1</v>
          </cell>
          <cell r="E21">
            <v>5</v>
          </cell>
          <cell r="G21">
            <v>8</v>
          </cell>
        </row>
        <row r="22">
          <cell r="A22" t="str">
            <v>Incumplimiento de Paradas</v>
          </cell>
          <cell r="B22" t="str">
            <v>100% de quejas procesadas en un tiempo no mayor a 10 dias laborales</v>
          </cell>
          <cell r="C22">
            <v>44</v>
          </cell>
          <cell r="D22">
            <v>19</v>
          </cell>
          <cell r="E22">
            <v>9</v>
          </cell>
          <cell r="G22">
            <v>72</v>
          </cell>
        </row>
        <row r="23">
          <cell r="A23" t="str">
            <v>Manejo Temerario</v>
          </cell>
          <cell r="B23" t="str">
            <v>100% de quejas procesadas en un tiempo no mayor a 10 dias laborales</v>
          </cell>
          <cell r="C23">
            <v>29</v>
          </cell>
          <cell r="D23">
            <v>23</v>
          </cell>
          <cell r="E23">
            <v>6</v>
          </cell>
          <cell r="G23">
            <v>58</v>
          </cell>
        </row>
        <row r="24">
          <cell r="A24" t="str">
            <v>Total General</v>
          </cell>
          <cell r="C24">
            <v>76</v>
          </cell>
          <cell r="D24">
            <v>44</v>
          </cell>
          <cell r="E24">
            <v>20</v>
          </cell>
          <cell r="F24">
            <v>0</v>
          </cell>
          <cell r="G24">
            <v>140</v>
          </cell>
        </row>
        <row r="52">
          <cell r="A52" t="str">
            <v>Tipo de Queja</v>
          </cell>
          <cell r="B52" t="str">
            <v>Estandar</v>
          </cell>
          <cell r="C52" t="str">
            <v>Primer Trimestre</v>
          </cell>
          <cell r="D52" t="str">
            <v>Segundo Trimestre</v>
          </cell>
          <cell r="E52" t="str">
            <v>Tercer Trimestre</v>
          </cell>
          <cell r="F52" t="str">
            <v>Cuarto Trimestre</v>
          </cell>
          <cell r="G52" t="str">
            <v>Total General</v>
          </cell>
        </row>
        <row r="53">
          <cell r="A53" t="str">
            <v>Call Center</v>
          </cell>
          <cell r="B53" t="str">
            <v>100% de quejas procesadas en un tiempo no mayor a 10 dias laborales</v>
          </cell>
          <cell r="C53">
            <v>15</v>
          </cell>
          <cell r="D53">
            <v>0</v>
          </cell>
          <cell r="E53">
            <v>0</v>
          </cell>
          <cell r="G53">
            <v>15</v>
          </cell>
        </row>
        <row r="54">
          <cell r="A54" t="str">
            <v xml:space="preserve">Correo Electronico </v>
          </cell>
          <cell r="B54" t="str">
            <v>100% de quejas procesadas en un tiempo no mayor a 10 dias laborales</v>
          </cell>
          <cell r="C54">
            <v>4</v>
          </cell>
          <cell r="D54">
            <v>0</v>
          </cell>
          <cell r="E54">
            <v>0</v>
          </cell>
          <cell r="G54">
            <v>4</v>
          </cell>
        </row>
        <row r="55">
          <cell r="A55" t="str">
            <v>Presencial</v>
          </cell>
          <cell r="B55" t="str">
            <v>100% de quejas procesadas en un tiempo no mayor a 10 dias laborales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</row>
        <row r="56">
          <cell r="A56" t="str">
            <v>SAIP</v>
          </cell>
          <cell r="B56" t="str">
            <v>100% de quejas procesadas en un tiempo no mayor a 10 dias laborales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</row>
        <row r="57">
          <cell r="A57">
            <v>311</v>
          </cell>
          <cell r="B57" t="str">
            <v>100% de quejas procesadas en un tiempo no mayor a 10 dias laborales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</row>
        <row r="58">
          <cell r="A58" t="str">
            <v>Buzon de Quejas</v>
          </cell>
          <cell r="B58" t="str">
            <v>100% de quejas procesadas en un tiempo no mayor a 10 dias laborales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</row>
        <row r="59">
          <cell r="A59" t="str">
            <v>Total General</v>
          </cell>
          <cell r="C59">
            <v>19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</sheetData>
      <sheetData sheetId="2">
        <row r="5">
          <cell r="C5" t="str">
            <v>Recibidas</v>
          </cell>
          <cell r="E5" t="str">
            <v>Completadas a Tiempo</v>
          </cell>
        </row>
        <row r="6">
          <cell r="A6" t="str">
            <v>Manejo Temerario</v>
          </cell>
          <cell r="C6">
            <v>3</v>
          </cell>
          <cell r="E6">
            <v>3</v>
          </cell>
        </row>
        <row r="7">
          <cell r="A7" t="str">
            <v>Incumplimiento de paradas</v>
          </cell>
          <cell r="C7">
            <v>12</v>
          </cell>
          <cell r="E7">
            <v>12</v>
          </cell>
        </row>
        <row r="8">
          <cell r="A8" t="str">
            <v>Facilidad de Acceso</v>
          </cell>
          <cell r="C8">
            <v>6</v>
          </cell>
          <cell r="E8">
            <v>6</v>
          </cell>
        </row>
        <row r="9">
          <cell r="A9" t="str">
            <v>Exceso de Velocidad</v>
          </cell>
          <cell r="C9">
            <v>0</v>
          </cell>
          <cell r="E9">
            <v>0</v>
          </cell>
        </row>
        <row r="10">
          <cell r="A10" t="str">
            <v>Agresión Verbal</v>
          </cell>
          <cell r="C10">
            <v>7</v>
          </cell>
          <cell r="E10">
            <v>7</v>
          </cell>
        </row>
        <row r="12">
          <cell r="C12" t="str">
            <v>Recibidas</v>
          </cell>
          <cell r="E12" t="str">
            <v>Atendidas a Tiempo</v>
          </cell>
        </row>
        <row r="13">
          <cell r="A13" t="str">
            <v>Call Center</v>
          </cell>
          <cell r="C13">
            <v>52</v>
          </cell>
          <cell r="E13">
            <v>52</v>
          </cell>
        </row>
        <row r="14">
          <cell r="A14" t="str">
            <v>Presencial</v>
          </cell>
          <cell r="C14">
            <v>0</v>
          </cell>
          <cell r="E14">
            <v>0</v>
          </cell>
        </row>
        <row r="15">
          <cell r="A15" t="str">
            <v xml:space="preserve">Correo Electronico </v>
          </cell>
          <cell r="C15">
            <v>7</v>
          </cell>
          <cell r="E15">
            <v>7</v>
          </cell>
        </row>
        <row r="16">
          <cell r="A16" t="str">
            <v>Buzon de Quejas</v>
          </cell>
          <cell r="C16">
            <v>2</v>
          </cell>
          <cell r="E16">
            <v>2</v>
          </cell>
        </row>
        <row r="17">
          <cell r="A17" t="str">
            <v>SAIP</v>
          </cell>
          <cell r="C17">
            <v>0</v>
          </cell>
          <cell r="E17">
            <v>0</v>
          </cell>
        </row>
        <row r="18">
          <cell r="A18" t="str">
            <v>311 (TRES UNO UNO)</v>
          </cell>
          <cell r="C18">
            <v>0</v>
          </cell>
          <cell r="E18">
            <v>0</v>
          </cell>
        </row>
      </sheetData>
      <sheetData sheetId="3">
        <row r="6">
          <cell r="C6" t="str">
            <v>Recibidas</v>
          </cell>
          <cell r="E6" t="str">
            <v>Completadas a Tiempo</v>
          </cell>
        </row>
        <row r="7">
          <cell r="A7" t="str">
            <v>Manejo Temerario</v>
          </cell>
          <cell r="C7">
            <v>23</v>
          </cell>
          <cell r="E7">
            <v>23</v>
          </cell>
        </row>
        <row r="8">
          <cell r="A8" t="str">
            <v>Incumplimiento de paradas</v>
          </cell>
          <cell r="C8">
            <v>19</v>
          </cell>
          <cell r="E8">
            <v>19</v>
          </cell>
        </row>
        <row r="9">
          <cell r="A9" t="str">
            <v>Facilidad de Acceso</v>
          </cell>
          <cell r="C9">
            <v>1</v>
          </cell>
          <cell r="E9">
            <v>1</v>
          </cell>
        </row>
        <row r="10">
          <cell r="A10" t="str">
            <v>Exceso de Velocidad</v>
          </cell>
          <cell r="C10">
            <v>0</v>
          </cell>
          <cell r="E10">
            <v>0</v>
          </cell>
        </row>
        <row r="11">
          <cell r="A11" t="str">
            <v>Agresión Verbal</v>
          </cell>
          <cell r="C11">
            <v>1</v>
          </cell>
          <cell r="E11">
            <v>1</v>
          </cell>
        </row>
        <row r="13">
          <cell r="C13" t="str">
            <v>Recibidas</v>
          </cell>
          <cell r="E13" t="str">
            <v>Atendidas a Tiempo</v>
          </cell>
        </row>
        <row r="14">
          <cell r="A14" t="str">
            <v>Call Center</v>
          </cell>
          <cell r="C14">
            <v>0</v>
          </cell>
          <cell r="E14">
            <v>0</v>
          </cell>
        </row>
        <row r="15">
          <cell r="A15" t="str">
            <v>Presencial</v>
          </cell>
          <cell r="C15">
            <v>0</v>
          </cell>
          <cell r="E15">
            <v>0</v>
          </cell>
        </row>
        <row r="16">
          <cell r="A16" t="str">
            <v xml:space="preserve">Correo Electronico </v>
          </cell>
          <cell r="C16">
            <v>0</v>
          </cell>
          <cell r="E16">
            <v>0</v>
          </cell>
        </row>
        <row r="17">
          <cell r="A17" t="str">
            <v>Buzon de Quejas</v>
          </cell>
          <cell r="C17">
            <v>0</v>
          </cell>
          <cell r="E17">
            <v>0</v>
          </cell>
        </row>
        <row r="18">
          <cell r="A18" t="str">
            <v>SAIP</v>
          </cell>
          <cell r="C18">
            <v>0</v>
          </cell>
          <cell r="E18">
            <v>0</v>
          </cell>
        </row>
        <row r="19">
          <cell r="A19" t="str">
            <v>311 (TRES UNO UNO)</v>
          </cell>
          <cell r="C19">
            <v>0</v>
          </cell>
          <cell r="E19">
            <v>0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8CD005-A2C1-47CB-9C8E-01BBDD36D432}" name="Tabla35712" displayName="Tabla35712" ref="A6:G11" totalsRowShown="0" headerRowDxfId="53" dataDxfId="52">
  <autoFilter ref="A6:G11" xr:uid="{C88CD005-A2C1-47CB-9C8E-01BBDD36D432}"/>
  <tableColumns count="7">
    <tableColumn id="1" xr3:uid="{9A104714-5ECE-4BF9-A55B-C233FD01AE4A}" name="Tipo de Queja" dataDxfId="51"/>
    <tableColumn id="2" xr3:uid="{A64EA360-0A75-46B7-B832-2C8A1E718163}" name="Estandar" dataDxfId="50"/>
    <tableColumn id="3" xr3:uid="{B21E401A-7175-49A7-AB9E-4C5F2AF1FD94}" name="Recibidas" dataDxfId="49">
      <calculatedColumnFormula>+VLOOKUP(Tabla35712[[#This Row],[Tipo de Queja]],'[1]Base de Datos'!$A$18:$G$24,3,)</calculatedColumnFormula>
    </tableColumn>
    <tableColumn id="5" xr3:uid="{CD316AE7-A847-40BB-862D-402DB266A982}" name="En Proceso" dataDxfId="48"/>
    <tableColumn id="6" xr3:uid="{27789F11-39A7-478A-9CA5-AD35173E46B9}" name="Completadas a Tiempo" dataDxfId="47">
      <calculatedColumnFormula>+Tabla35712[[#This Row],[Recibidas]]</calculatedColumnFormula>
    </tableColumn>
    <tableColumn id="7" xr3:uid="{1707DB15-77D9-4A52-ACFF-3D93EA324932}" name="Vencidas" dataDxfId="46">
      <calculatedColumnFormula>+Tabla35712[[#This Row],[Recibidas]]-Tabla35712[[#This Row],[Completadas a Tiempo]]</calculatedColumnFormula>
    </tableColumn>
    <tableColumn id="8" xr3:uid="{9B241222-66F4-45B0-9488-33D335B57FD5}" name="Porcentaje de Cumplimiento" dataDxfId="45" dataCellStyle="Porcentaje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0B34C6-19FA-4D04-9A1A-C86E8E469528}" name="Tabla346813" displayName="Tabla346813" ref="A13:G19" totalsRowShown="0" headerRowDxfId="44" dataDxfId="43">
  <tableColumns count="7">
    <tableColumn id="1" xr3:uid="{B7277B90-9585-43F5-9438-8910530ABC1E}" name="Via " dataDxfId="42"/>
    <tableColumn id="2" xr3:uid="{1DC0932B-4B76-4330-97B4-B7BED63D6077}" name="Estandar" dataDxfId="41"/>
    <tableColumn id="3" xr3:uid="{74F4CD9E-4D50-47EB-801D-9C79F82E84E3}" name="Recibidas" dataDxfId="40">
      <calculatedColumnFormula>+VLOOKUP(Tabla346813[[#This Row],[Via ]],'[1]Base de Datos'!$A$52:$G$59,3,)</calculatedColumnFormula>
    </tableColumn>
    <tableColumn id="5" xr3:uid="{73BCA47B-D2F8-4F40-849B-C090FD3E2839}" name="En Proceso" dataDxfId="39"/>
    <tableColumn id="6" xr3:uid="{E9F9D76B-EBD1-4F8C-A1E7-A7129CD5425E}" name="Atendidas a Tiempo" dataDxfId="38">
      <calculatedColumnFormula>+Tabla346813[[#This Row],[Recibidas]]</calculatedColumnFormula>
    </tableColumn>
    <tableColumn id="7" xr3:uid="{FB262161-E6BB-4639-A08B-5970A563210B}" name="Vencidas" dataDxfId="37">
      <calculatedColumnFormula>+Tabla346813[[#This Row],[Recibidas]]-Tabla346813[[#This Row],[Atendidas a Tiempo]]</calculatedColumnFormula>
    </tableColumn>
    <tableColumn id="8" xr3:uid="{E520B54B-7907-4575-9EA6-54A5FAAF9993}" name="Porcentaje de Cumplimiento" dataDxfId="36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5B81E2-4404-4275-9DD9-AB1462DE94B3}" name="Tabla357" displayName="Tabla357" ref="A6:G11" totalsRowShown="0" headerRowDxfId="35" dataDxfId="34">
  <autoFilter ref="A6:G11" xr:uid="{DB5B81E2-4404-4275-9DD9-AB1462DE94B3}"/>
  <tableColumns count="7">
    <tableColumn id="1" xr3:uid="{822B97E1-CCFC-4FCB-83DB-1C7F70E40278}" name="Tipo de Queja" dataDxfId="33"/>
    <tableColumn id="2" xr3:uid="{01684F6C-BCAD-4459-A7D5-57E88699E633}" name="Estandar" dataDxfId="32"/>
    <tableColumn id="3" xr3:uid="{0753D824-DA4B-4EFA-8436-9C3928E4F03B}" name="Recibidas" dataDxfId="31">
      <calculatedColumnFormula>+VLOOKUP(Tabla357[[#This Row],[Tipo de Queja]],'[1]Base de Datos'!$A$18:$G$24,4,)</calculatedColumnFormula>
    </tableColumn>
    <tableColumn id="5" xr3:uid="{241FCB70-4A75-47BB-9F32-86EC13876B0E}" name="En Proceso" dataDxfId="30"/>
    <tableColumn id="6" xr3:uid="{D035E552-E308-413D-995B-8D751EDDA9F6}" name="Completadas a Tiempo" dataDxfId="29">
      <calculatedColumnFormula>+Tabla357[[#This Row],[Recibidas]]</calculatedColumnFormula>
    </tableColumn>
    <tableColumn id="7" xr3:uid="{29F036D2-6508-4B9E-B9D5-024804F2318A}" name="Vencidas" dataDxfId="28">
      <calculatedColumnFormula>+Tabla357[[#This Row],[Recibidas]]-Tabla357[[#This Row],[Completadas a Tiempo]]</calculatedColumnFormula>
    </tableColumn>
    <tableColumn id="8" xr3:uid="{2A93AAAA-CEEE-400D-8DD5-CE3ADB7ABDFD}" name="Porcentaje de Cumplimiento" dataDxfId="27">
      <calculatedColumnFormula>Tabla357[[#This Row],[Recibidas]]/Tabla357[[#This Row],[Completadas a Tiempo]]</calculatedColumn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854D73-B9A9-4D9A-BC2A-4ECECFAEF893}" name="Tabla3468" displayName="Tabla3468" ref="A13:G19" totalsRowShown="0" headerRowDxfId="26" dataDxfId="25">
  <tableColumns count="7">
    <tableColumn id="1" xr3:uid="{E15B96FB-452C-49D0-AF90-AB1A4F212366}" name="Via " dataDxfId="24"/>
    <tableColumn id="2" xr3:uid="{009F62D4-F744-4219-A82F-05247158ECE4}" name="Estandar" dataDxfId="23"/>
    <tableColumn id="3" xr3:uid="{F32D023F-92F9-41FD-BF36-16ACF0CAD642}" name="Recibidas" dataDxfId="22">
      <calculatedColumnFormula>+VLOOKUP(Tabla3468[[#This Row],[Via ]],'[1]Base de Datos'!$A$52:$G$59,4,)</calculatedColumnFormula>
    </tableColumn>
    <tableColumn id="5" xr3:uid="{703A12CD-1536-4848-B404-36DBC7701E5D}" name="En Proceso" dataDxfId="21"/>
    <tableColumn id="6" xr3:uid="{ACEB7421-F065-47C6-8D0C-8DCB3CF82CBC}" name="Atendidas a Tiempo" dataDxfId="20">
      <calculatedColumnFormula>+Tabla3468[[#This Row],[Recibidas]]</calculatedColumnFormula>
    </tableColumn>
    <tableColumn id="7" xr3:uid="{18E0FD9E-45F3-4AA0-AC31-2AE42C0E14D3}" name="Vencidas" dataDxfId="19">
      <calculatedColumnFormula>+Tabla3468[[#This Row],[Recibidas]]-Tabla3468[[#This Row],[Atendidas a Tiempo]]</calculatedColumnFormula>
    </tableColumn>
    <tableColumn id="8" xr3:uid="{686D4C3D-7BBE-4D73-A299-7D48C4ED4AEF}" name="Porcentaje de Cumplimiento" dataDxfId="18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84ED52D-AE95-4CCF-9149-083C9695D49D}" name="Tabla357128" displayName="Tabla357128" ref="A5:G10" totalsRowShown="0" headerRowDxfId="17" dataDxfId="16">
  <autoFilter ref="A5:G10" xr:uid="{884ED52D-AE95-4CCF-9149-083C9695D49D}"/>
  <tableColumns count="7">
    <tableColumn id="1" xr3:uid="{1147F313-3419-43B4-B7AA-7A522FF76DF2}" name="Tipo de Queja" dataDxfId="15"/>
    <tableColumn id="2" xr3:uid="{090DFBDB-6009-4373-BE18-514F563C085D}" name="Estandar" dataDxfId="14"/>
    <tableColumn id="3" xr3:uid="{002C95EA-6706-45EE-8444-1267660B97D1}" name="Recibidas" dataDxfId="13">
      <calculatedColumnFormula>+VLOOKUP(Tabla357128[[#This Row],[Tipo de Queja]],'[1]Base de Datos'!$A$18:$G$24,3,)</calculatedColumnFormula>
    </tableColumn>
    <tableColumn id="5" xr3:uid="{44F2C6B1-635A-48A1-A014-0407B2A37D16}" name="En Proceso" dataDxfId="12"/>
    <tableColumn id="6" xr3:uid="{DA320D15-44C8-45B3-A308-6EF33CBE115A}" name="Completadas a Tiempo" dataDxfId="11">
      <calculatedColumnFormula>+Tabla357128[[#This Row],[Recibidas]]</calculatedColumnFormula>
    </tableColumn>
    <tableColumn id="7" xr3:uid="{55E465C9-7DEE-41C4-848E-F1EF119F73BA}" name="Vencidas" dataDxfId="10">
      <calculatedColumnFormula>+Tabla357128[[#This Row],[Recibidas]]-Tabla357128[[#This Row],[Completadas a Tiempo]]</calculatedColumnFormula>
    </tableColumn>
    <tableColumn id="8" xr3:uid="{139880B5-C086-44FC-B46B-D1DE773EAF2C}" name="Porcentaje de Cumplimiento" dataDxfId="9">
      <calculatedColumnFormula>Tabla357128[[#This Row],[Recibidas]]/Tabla357128[[#This Row],[Completadas a Tiempo]]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7F4B74-BBFF-4110-8843-BEAD71B594C5}" name="Tabla3468139" displayName="Tabla3468139" ref="A12:G18" totalsRowShown="0" headerRowDxfId="8" dataDxfId="7">
  <tableColumns count="7">
    <tableColumn id="1" xr3:uid="{CB014457-2966-4585-A946-F2DE3C31E05D}" name="Via " dataDxfId="6"/>
    <tableColumn id="2" xr3:uid="{75A452E2-7196-4F6D-91D9-88B76A8FA612}" name="Estandar" dataDxfId="5"/>
    <tableColumn id="3" xr3:uid="{46722513-5010-4807-BB1A-6A74201236B0}" name="Recibidas" dataDxfId="4">
      <calculatedColumnFormula>+VLOOKUP(Tabla3468139[[#This Row],[Via ]],'[1]Base de Datos'!$A$52:$G$59,3,)</calculatedColumnFormula>
    </tableColumn>
    <tableColumn id="5" xr3:uid="{0BFC341D-689E-49EA-8877-F3D820ABB336}" name="En Proceso" dataDxfId="3"/>
    <tableColumn id="6" xr3:uid="{C2FACE00-7E42-4D64-A5CD-11AC47EE14BC}" name="Atendidas a Tiempo" dataDxfId="2">
      <calculatedColumnFormula>+Tabla3468139[[#This Row],[Recibidas]]</calculatedColumnFormula>
    </tableColumn>
    <tableColumn id="7" xr3:uid="{F12E51DF-BE13-4F24-AEB9-9E06EDD4B1FB}" name="Vencidas" dataDxfId="1">
      <calculatedColumnFormula>+Tabla3468139[[#This Row],[Recibidas]]-Tabla3468139[[#This Row],[Atendidas a Tiempo]]</calculatedColumnFormula>
    </tableColumn>
    <tableColumn id="8" xr3:uid="{6481EE25-F407-404C-854E-FA29F52326FB}" name="Porcentaje de Cumplimient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21A2-8F04-4F54-BFB9-334AFA07085D}">
  <sheetPr>
    <pageSetUpPr fitToPage="1"/>
  </sheetPr>
  <dimension ref="A2:G23"/>
  <sheetViews>
    <sheetView topLeftCell="A17" workbookViewId="0">
      <selection activeCell="B29" sqref="B29"/>
    </sheetView>
  </sheetViews>
  <sheetFormatPr baseColWidth="10" defaultRowHeight="15" x14ac:dyDescent="0.25"/>
  <cols>
    <col min="1" max="1" width="24.42578125" bestFit="1" customWidth="1"/>
    <col min="2" max="2" width="41" customWidth="1"/>
    <col min="3" max="3" width="18.85546875" bestFit="1" customWidth="1"/>
    <col min="4" max="4" width="20.5703125" bestFit="1" customWidth="1"/>
    <col min="5" max="5" width="34.28515625" bestFit="1" customWidth="1"/>
    <col min="6" max="6" width="18.5703125" bestFit="1" customWidth="1"/>
    <col min="7" max="7" width="40.28515625" bestFit="1" customWidth="1"/>
  </cols>
  <sheetData>
    <row r="2" spans="1:7" ht="19.5" x14ac:dyDescent="0.25">
      <c r="A2" s="20" t="s">
        <v>24</v>
      </c>
      <c r="B2" s="20"/>
      <c r="C2" s="20"/>
      <c r="D2" s="20"/>
      <c r="E2" s="20"/>
      <c r="F2" s="20"/>
      <c r="G2" s="20"/>
    </row>
    <row r="3" spans="1:7" ht="15.75" thickBot="1" x14ac:dyDescent="0.3">
      <c r="A3" s="10"/>
      <c r="B3" s="10"/>
      <c r="C3" s="10"/>
      <c r="D3" s="10"/>
      <c r="E3" s="10"/>
      <c r="F3" s="10"/>
      <c r="G3" s="10"/>
    </row>
    <row r="4" spans="1:7" x14ac:dyDescent="0.25">
      <c r="A4" s="14" t="s">
        <v>0</v>
      </c>
      <c r="B4" s="15"/>
      <c r="C4" s="15"/>
      <c r="D4" s="15"/>
      <c r="E4" s="15"/>
      <c r="F4" s="15"/>
      <c r="G4" s="16"/>
    </row>
    <row r="5" spans="1:7" ht="15.75" thickBot="1" x14ac:dyDescent="0.3">
      <c r="A5" s="17"/>
      <c r="B5" s="18"/>
      <c r="C5" s="18"/>
      <c r="D5" s="18"/>
      <c r="E5" s="18"/>
      <c r="F5" s="18"/>
      <c r="G5" s="19"/>
    </row>
    <row r="6" spans="1:7" ht="18.7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7" ht="56.25" x14ac:dyDescent="0.25">
      <c r="A7" s="2" t="s">
        <v>8</v>
      </c>
      <c r="B7" s="3" t="s">
        <v>9</v>
      </c>
      <c r="C7" s="4"/>
      <c r="D7" s="4"/>
      <c r="E7" s="4"/>
      <c r="F7" s="4"/>
      <c r="G7" s="5" t="s">
        <v>19</v>
      </c>
    </row>
    <row r="8" spans="1:7" ht="56.25" x14ac:dyDescent="0.25">
      <c r="A8" s="2" t="s">
        <v>10</v>
      </c>
      <c r="B8" s="3" t="s">
        <v>9</v>
      </c>
      <c r="C8" s="4"/>
      <c r="D8" s="4"/>
      <c r="E8" s="4"/>
      <c r="F8" s="4"/>
      <c r="G8" s="5" t="s">
        <v>19</v>
      </c>
    </row>
    <row r="9" spans="1:7" ht="56.25" x14ac:dyDescent="0.25">
      <c r="A9" s="6" t="s">
        <v>11</v>
      </c>
      <c r="B9" s="3" t="s">
        <v>9</v>
      </c>
      <c r="C9" s="4"/>
      <c r="D9" s="4"/>
      <c r="E9" s="4"/>
      <c r="F9" s="4"/>
      <c r="G9" s="5" t="s">
        <v>19</v>
      </c>
    </row>
    <row r="10" spans="1:7" ht="56.25" x14ac:dyDescent="0.25">
      <c r="A10" s="7" t="s">
        <v>12</v>
      </c>
      <c r="B10" s="3" t="s">
        <v>9</v>
      </c>
      <c r="C10" s="4"/>
      <c r="D10" s="4"/>
      <c r="E10" s="4"/>
      <c r="F10" s="4"/>
      <c r="G10" s="5" t="s">
        <v>19</v>
      </c>
    </row>
    <row r="11" spans="1:7" ht="56.25" x14ac:dyDescent="0.25">
      <c r="A11" s="2" t="s">
        <v>13</v>
      </c>
      <c r="B11" s="3" t="s">
        <v>9</v>
      </c>
      <c r="C11" s="4"/>
      <c r="D11" s="4"/>
      <c r="E11" s="4"/>
      <c r="F11" s="4"/>
      <c r="G11" s="5" t="s">
        <v>19</v>
      </c>
    </row>
    <row r="12" spans="1:7" ht="18.75" x14ac:dyDescent="0.3">
      <c r="A12" s="8"/>
      <c r="B12" s="8"/>
      <c r="C12" s="8"/>
      <c r="D12" s="8"/>
      <c r="E12" s="8"/>
      <c r="F12" s="8"/>
      <c r="G12" s="8"/>
    </row>
    <row r="13" spans="1:7" ht="18.75" x14ac:dyDescent="0.25">
      <c r="A13" s="1" t="s">
        <v>14</v>
      </c>
      <c r="B13" s="1" t="s">
        <v>2</v>
      </c>
      <c r="C13" s="1" t="s">
        <v>3</v>
      </c>
      <c r="D13" s="1" t="s">
        <v>4</v>
      </c>
      <c r="E13" s="1" t="s">
        <v>15</v>
      </c>
      <c r="F13" s="1" t="s">
        <v>6</v>
      </c>
      <c r="G13" s="1" t="s">
        <v>7</v>
      </c>
    </row>
    <row r="14" spans="1:7" ht="56.25" x14ac:dyDescent="0.25">
      <c r="A14" s="2" t="s">
        <v>16</v>
      </c>
      <c r="B14" s="3" t="s">
        <v>17</v>
      </c>
      <c r="C14" s="4"/>
      <c r="D14" s="4"/>
      <c r="E14" s="4"/>
      <c r="F14" s="4"/>
      <c r="G14" s="5" t="s">
        <v>19</v>
      </c>
    </row>
    <row r="15" spans="1:7" ht="56.25" x14ac:dyDescent="0.25">
      <c r="A15" s="2" t="s">
        <v>18</v>
      </c>
      <c r="B15" s="3" t="s">
        <v>17</v>
      </c>
      <c r="C15" s="4"/>
      <c r="D15" s="4"/>
      <c r="E15" s="4"/>
      <c r="F15" s="4"/>
      <c r="G15" s="5" t="s">
        <v>19</v>
      </c>
    </row>
    <row r="16" spans="1:7" ht="56.25" x14ac:dyDescent="0.25">
      <c r="A16" s="6" t="s">
        <v>20</v>
      </c>
      <c r="B16" s="3" t="s">
        <v>17</v>
      </c>
      <c r="C16" s="4"/>
      <c r="D16" s="4"/>
      <c r="E16" s="4"/>
      <c r="F16" s="4"/>
      <c r="G16" s="5" t="s">
        <v>19</v>
      </c>
    </row>
    <row r="17" spans="1:7" ht="56.25" x14ac:dyDescent="0.25">
      <c r="A17" s="9" t="s">
        <v>21</v>
      </c>
      <c r="B17" s="3" t="s">
        <v>17</v>
      </c>
      <c r="C17" s="4"/>
      <c r="D17" s="4"/>
      <c r="E17" s="4"/>
      <c r="F17" s="4"/>
      <c r="G17" s="5" t="s">
        <v>19</v>
      </c>
    </row>
    <row r="18" spans="1:7" ht="56.25" x14ac:dyDescent="0.25">
      <c r="A18" s="2" t="s">
        <v>22</v>
      </c>
      <c r="B18" s="3" t="s">
        <v>17</v>
      </c>
      <c r="C18" s="4"/>
      <c r="D18" s="4"/>
      <c r="E18" s="4"/>
      <c r="F18" s="4"/>
      <c r="G18" s="5" t="s">
        <v>19</v>
      </c>
    </row>
    <row r="19" spans="1:7" ht="56.25" x14ac:dyDescent="0.25">
      <c r="A19" s="2" t="s">
        <v>23</v>
      </c>
      <c r="B19" s="3" t="s">
        <v>17</v>
      </c>
      <c r="C19" s="4"/>
      <c r="D19" s="4"/>
      <c r="E19" s="4"/>
      <c r="F19" s="4"/>
      <c r="G19" s="5" t="s">
        <v>19</v>
      </c>
    </row>
    <row r="21" spans="1:7" ht="22.5" customHeight="1" x14ac:dyDescent="0.3">
      <c r="A21" s="11" t="s">
        <v>26</v>
      </c>
      <c r="B21" s="12"/>
    </row>
    <row r="22" spans="1:7" ht="27.75" customHeight="1" x14ac:dyDescent="0.3">
      <c r="A22" s="11" t="s">
        <v>27</v>
      </c>
      <c r="B22" s="13"/>
    </row>
    <row r="23" spans="1:7" ht="37.5" customHeight="1" x14ac:dyDescent="0.3">
      <c r="A23" s="11" t="s">
        <v>25</v>
      </c>
      <c r="B23" s="13"/>
    </row>
  </sheetData>
  <mergeCells count="2">
    <mergeCell ref="A4:G5"/>
    <mergeCell ref="A2:G2"/>
  </mergeCells>
  <pageMargins left="0.7" right="0.7" top="0.75" bottom="0.75" header="0.3" footer="0.3"/>
  <pageSetup paperSize="9" scale="58" fitToWidth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01B4-ECD8-4A39-875E-11393C19ADD3}">
  <dimension ref="A1:Q21"/>
  <sheetViews>
    <sheetView zoomScale="71" zoomScaleNormal="71" workbookViewId="0">
      <selection activeCell="G17" sqref="G17"/>
    </sheetView>
  </sheetViews>
  <sheetFormatPr baseColWidth="10" defaultRowHeight="15" x14ac:dyDescent="0.25"/>
  <cols>
    <col min="1" max="1" width="24.42578125" bestFit="1" customWidth="1"/>
    <col min="2" max="2" width="41" customWidth="1"/>
    <col min="3" max="3" width="18.85546875" bestFit="1" customWidth="1"/>
    <col min="4" max="4" width="20.5703125" bestFit="1" customWidth="1"/>
    <col min="5" max="5" width="34.28515625" bestFit="1" customWidth="1"/>
    <col min="6" max="6" width="18.5703125" bestFit="1" customWidth="1"/>
    <col min="7" max="7" width="40.28515625" bestFit="1" customWidth="1"/>
    <col min="19" max="19" width="13.7109375" bestFit="1" customWidth="1"/>
  </cols>
  <sheetData>
    <row r="1" spans="1:17" ht="25.5" x14ac:dyDescent="0.3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 x14ac:dyDescent="0.3">
      <c r="A2" s="22"/>
      <c r="B2" s="22"/>
      <c r="C2" s="22"/>
      <c r="D2" s="22"/>
      <c r="E2" s="22"/>
      <c r="F2" s="22"/>
      <c r="G2" s="22"/>
    </row>
    <row r="3" spans="1:17" ht="15.75" thickBot="1" x14ac:dyDescent="0.3"/>
    <row r="4" spans="1:17" x14ac:dyDescent="0.25">
      <c r="A4" s="14" t="s">
        <v>29</v>
      </c>
      <c r="B4" s="15"/>
      <c r="C4" s="15"/>
      <c r="D4" s="15"/>
      <c r="E4" s="15"/>
      <c r="F4" s="15"/>
      <c r="G4" s="16"/>
    </row>
    <row r="5" spans="1:17" ht="15.75" thickBot="1" x14ac:dyDescent="0.3">
      <c r="A5" s="17"/>
      <c r="B5" s="18"/>
      <c r="C5" s="18"/>
      <c r="D5" s="18"/>
      <c r="E5" s="18"/>
      <c r="F5" s="18"/>
      <c r="G5" s="19"/>
    </row>
    <row r="6" spans="1:17" ht="18.75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17" ht="56.25" x14ac:dyDescent="0.25">
      <c r="A7" s="2" t="s">
        <v>8</v>
      </c>
      <c r="B7" s="3" t="s">
        <v>9</v>
      </c>
      <c r="C7" s="4">
        <v>3</v>
      </c>
      <c r="D7" s="4">
        <v>0</v>
      </c>
      <c r="E7" s="4">
        <f>+Tabla357[[#This Row],[Recibidas]]</f>
        <v>3</v>
      </c>
      <c r="F7" s="4">
        <f>+Tabla357[[#This Row],[Recibidas]]-Tabla357[[#This Row],[Completadas a Tiempo]]</f>
        <v>0</v>
      </c>
      <c r="G7" s="5">
        <f>Tabla357[[#This Row],[Recibidas]]/Tabla357[[#This Row],[Completadas a Tiempo]]</f>
        <v>1</v>
      </c>
    </row>
    <row r="8" spans="1:17" ht="56.25" x14ac:dyDescent="0.25">
      <c r="A8" s="2" t="s">
        <v>10</v>
      </c>
      <c r="B8" s="3" t="s">
        <v>9</v>
      </c>
      <c r="C8" s="4">
        <v>12</v>
      </c>
      <c r="D8" s="4">
        <v>0</v>
      </c>
      <c r="E8" s="4">
        <f>+Tabla357[[#This Row],[Recibidas]]</f>
        <v>12</v>
      </c>
      <c r="F8" s="4">
        <f>+Tabla357[[#This Row],[Recibidas]]-Tabla357[[#This Row],[Completadas a Tiempo]]</f>
        <v>0</v>
      </c>
      <c r="G8" s="5">
        <f>Tabla357[[#This Row],[Recibidas]]/Tabla357[[#This Row],[Completadas a Tiempo]]</f>
        <v>1</v>
      </c>
    </row>
    <row r="9" spans="1:17" ht="56.25" x14ac:dyDescent="0.25">
      <c r="A9" s="6" t="s">
        <v>11</v>
      </c>
      <c r="B9" s="3" t="s">
        <v>9</v>
      </c>
      <c r="C9" s="4">
        <v>6</v>
      </c>
      <c r="D9" s="4">
        <v>0</v>
      </c>
      <c r="E9" s="4">
        <f>+Tabla357[[#This Row],[Recibidas]]</f>
        <v>6</v>
      </c>
      <c r="F9" s="4">
        <f>+Tabla357[[#This Row],[Recibidas]]-Tabla357[[#This Row],[Completadas a Tiempo]]</f>
        <v>0</v>
      </c>
      <c r="G9" s="5">
        <f>Tabla357[[#This Row],[Recibidas]]/Tabla357[[#This Row],[Completadas a Tiempo]]</f>
        <v>1</v>
      </c>
    </row>
    <row r="10" spans="1:17" ht="56.25" x14ac:dyDescent="0.25">
      <c r="A10" s="7" t="s">
        <v>12</v>
      </c>
      <c r="B10" s="3" t="s">
        <v>9</v>
      </c>
      <c r="C10" s="4">
        <f>+VLOOKUP(Tabla357[[#This Row],[Tipo de Queja]],'[1]Base de Datos'!$A$18:$G$24,4,)</f>
        <v>0</v>
      </c>
      <c r="D10" s="4">
        <v>0</v>
      </c>
      <c r="E10" s="4">
        <f>+Tabla357[[#This Row],[Recibidas]]</f>
        <v>0</v>
      </c>
      <c r="F10" s="4">
        <f>+Tabla357[[#This Row],[Recibidas]]-Tabla357[[#This Row],[Completadas a Tiempo]]</f>
        <v>0</v>
      </c>
      <c r="G10" s="5" t="s">
        <v>19</v>
      </c>
    </row>
    <row r="11" spans="1:17" ht="56.25" x14ac:dyDescent="0.25">
      <c r="A11" s="2" t="s">
        <v>13</v>
      </c>
      <c r="B11" s="3" t="s">
        <v>9</v>
      </c>
      <c r="C11" s="4">
        <v>7</v>
      </c>
      <c r="D11" s="4">
        <v>0</v>
      </c>
      <c r="E11" s="4">
        <f>+Tabla357[[#This Row],[Recibidas]]</f>
        <v>7</v>
      </c>
      <c r="F11" s="4">
        <f>+Tabla357[[#This Row],[Recibidas]]-Tabla357[[#This Row],[Completadas a Tiempo]]</f>
        <v>0</v>
      </c>
      <c r="G11" s="5">
        <f>Tabla357[[#This Row],[Recibidas]]/Tabla357[[#This Row],[Completadas a Tiempo]]</f>
        <v>1</v>
      </c>
    </row>
    <row r="12" spans="1:17" ht="18.75" x14ac:dyDescent="0.3">
      <c r="A12" s="8"/>
      <c r="B12" s="8"/>
      <c r="C12" s="8"/>
      <c r="D12" s="8"/>
      <c r="E12" s="8"/>
      <c r="F12" s="8"/>
      <c r="G12" s="8"/>
    </row>
    <row r="13" spans="1:17" ht="18.75" x14ac:dyDescent="0.25">
      <c r="A13" s="1" t="s">
        <v>14</v>
      </c>
      <c r="B13" s="1" t="s">
        <v>2</v>
      </c>
      <c r="C13" s="1" t="s">
        <v>3</v>
      </c>
      <c r="D13" s="1" t="s">
        <v>4</v>
      </c>
      <c r="E13" s="1" t="s">
        <v>15</v>
      </c>
      <c r="F13" s="1" t="s">
        <v>6</v>
      </c>
      <c r="G13" s="1" t="s">
        <v>7</v>
      </c>
    </row>
    <row r="14" spans="1:17" ht="56.25" x14ac:dyDescent="0.25">
      <c r="A14" s="2" t="s">
        <v>16</v>
      </c>
      <c r="B14" s="3" t="s">
        <v>17</v>
      </c>
      <c r="C14" s="4">
        <v>52</v>
      </c>
      <c r="D14" s="4">
        <v>0</v>
      </c>
      <c r="E14" s="4">
        <f>+Tabla3468[[#This Row],[Recibidas]]</f>
        <v>52</v>
      </c>
      <c r="F14" s="4">
        <f>+Tabla3468[[#This Row],[Recibidas]]-Tabla3468[[#This Row],[Atendidas a Tiempo]]</f>
        <v>0</v>
      </c>
      <c r="G14" s="5">
        <f>+Tabla3468[[#This Row],[Recibidas]]/Tabla3468[[#This Row],[Atendidas a Tiempo]]</f>
        <v>1</v>
      </c>
    </row>
    <row r="15" spans="1:17" ht="56.25" x14ac:dyDescent="0.25">
      <c r="A15" s="2" t="s">
        <v>18</v>
      </c>
      <c r="B15" s="3" t="s">
        <v>17</v>
      </c>
      <c r="C15" s="4">
        <f>+VLOOKUP(Tabla3468[[#This Row],[Via ]],'[1]Base de Datos'!$A$52:$G$59,4,)</f>
        <v>0</v>
      </c>
      <c r="D15" s="4">
        <v>0</v>
      </c>
      <c r="E15" s="4">
        <f>+Tabla3468[[#This Row],[Recibidas]]</f>
        <v>0</v>
      </c>
      <c r="F15" s="4">
        <f>+Tabla3468[[#This Row],[Recibidas]]-Tabla3468[[#This Row],[Atendidas a Tiempo]]</f>
        <v>0</v>
      </c>
      <c r="G15" s="5" t="s">
        <v>19</v>
      </c>
    </row>
    <row r="16" spans="1:17" ht="56.25" x14ac:dyDescent="0.25">
      <c r="A16" s="6" t="s">
        <v>20</v>
      </c>
      <c r="B16" s="3" t="s">
        <v>17</v>
      </c>
      <c r="C16" s="4">
        <v>7</v>
      </c>
      <c r="D16" s="4">
        <v>0</v>
      </c>
      <c r="E16" s="4">
        <f>+Tabla3468[[#This Row],[Recibidas]]</f>
        <v>7</v>
      </c>
      <c r="F16" s="4">
        <f>+Tabla3468[[#This Row],[Recibidas]]-Tabla3468[[#This Row],[Atendidas a Tiempo]]</f>
        <v>0</v>
      </c>
      <c r="G16" s="5">
        <f>+Tabla3468[[#This Row],[Recibidas]]/Tabla3468[[#This Row],[Atendidas a Tiempo]]</f>
        <v>1</v>
      </c>
    </row>
    <row r="17" spans="1:7" ht="56.25" x14ac:dyDescent="0.25">
      <c r="A17" s="9" t="s">
        <v>21</v>
      </c>
      <c r="B17" s="3" t="s">
        <v>17</v>
      </c>
      <c r="C17" s="4">
        <v>2</v>
      </c>
      <c r="D17" s="4">
        <v>0</v>
      </c>
      <c r="E17" s="4">
        <f>+Tabla3468[[#This Row],[Recibidas]]</f>
        <v>2</v>
      </c>
      <c r="F17" s="4">
        <f>+Tabla3468[[#This Row],[Recibidas]]-Tabla3468[[#This Row],[Atendidas a Tiempo]]</f>
        <v>0</v>
      </c>
      <c r="G17" s="5">
        <f>+Tabla3468[[#This Row],[Recibidas]]/Tabla3468[[#This Row],[Atendidas a Tiempo]]</f>
        <v>1</v>
      </c>
    </row>
    <row r="18" spans="1:7" ht="56.25" x14ac:dyDescent="0.25">
      <c r="A18" s="2" t="s">
        <v>22</v>
      </c>
      <c r="B18" s="3" t="s">
        <v>17</v>
      </c>
      <c r="C18" s="4">
        <f>+VLOOKUP(Tabla3468[[#This Row],[Via ]],'[1]Base de Datos'!$A$52:$G$59,4,)</f>
        <v>0</v>
      </c>
      <c r="D18" s="4">
        <v>0</v>
      </c>
      <c r="E18" s="4">
        <f>+Tabla3468[[#This Row],[Recibidas]]</f>
        <v>0</v>
      </c>
      <c r="F18" s="4">
        <f>+Tabla3468[[#This Row],[Recibidas]]-Tabla3468[[#This Row],[Atendidas a Tiempo]]</f>
        <v>0</v>
      </c>
      <c r="G18" s="5" t="s">
        <v>19</v>
      </c>
    </row>
    <row r="19" spans="1:7" ht="56.25" x14ac:dyDescent="0.25">
      <c r="A19" s="2" t="s">
        <v>23</v>
      </c>
      <c r="B19" s="3" t="s">
        <v>17</v>
      </c>
      <c r="C19" s="4">
        <v>0</v>
      </c>
      <c r="D19" s="4">
        <v>0</v>
      </c>
      <c r="E19" s="4">
        <f>+Tabla3468[[#This Row],[Recibidas]]</f>
        <v>0</v>
      </c>
      <c r="F19" s="4">
        <f>+Tabla3468[[#This Row],[Recibidas]]-Tabla3468[[#This Row],[Atendidas a Tiempo]]</f>
        <v>0</v>
      </c>
      <c r="G19" s="5" t="s">
        <v>19</v>
      </c>
    </row>
    <row r="20" spans="1:7" ht="15.75" thickBot="1" x14ac:dyDescent="0.3"/>
    <row r="21" spans="1:7" ht="22.5" x14ac:dyDescent="0.25">
      <c r="B21" s="23" t="s">
        <v>30</v>
      </c>
      <c r="C21" s="23"/>
      <c r="D21" s="23"/>
      <c r="E21" s="23"/>
      <c r="F21" s="23"/>
      <c r="G21" s="24"/>
    </row>
  </sheetData>
  <mergeCells count="4">
    <mergeCell ref="A1:Q1"/>
    <mergeCell ref="A2:G2"/>
    <mergeCell ref="A4:G5"/>
    <mergeCell ref="B21:F2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43B2-D224-4F7C-8E33-FCFC415DB158}">
  <dimension ref="A1:Q24"/>
  <sheetViews>
    <sheetView tabSelected="1" zoomScale="60" zoomScaleNormal="60" workbookViewId="0">
      <selection activeCell="E26" sqref="E26"/>
    </sheetView>
  </sheetViews>
  <sheetFormatPr baseColWidth="10" defaultRowHeight="15" x14ac:dyDescent="0.25"/>
  <cols>
    <col min="1" max="1" width="24.42578125" bestFit="1" customWidth="1"/>
    <col min="2" max="2" width="41" customWidth="1"/>
    <col min="3" max="3" width="18.85546875" bestFit="1" customWidth="1"/>
    <col min="4" max="4" width="20.5703125" bestFit="1" customWidth="1"/>
    <col min="5" max="5" width="34.28515625" bestFit="1" customWidth="1"/>
    <col min="6" max="6" width="18.5703125" bestFit="1" customWidth="1"/>
    <col min="7" max="7" width="40.28515625" bestFit="1" customWidth="1"/>
    <col min="19" max="19" width="13.7109375" bestFit="1" customWidth="1"/>
  </cols>
  <sheetData>
    <row r="1" spans="1:17" ht="25.5" x14ac:dyDescent="0.3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6.25" thickBot="1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14" t="s">
        <v>0</v>
      </c>
      <c r="B3" s="15"/>
      <c r="C3" s="15"/>
      <c r="D3" s="15"/>
      <c r="E3" s="15"/>
      <c r="F3" s="15"/>
      <c r="G3" s="16"/>
    </row>
    <row r="4" spans="1:17" ht="15.75" thickBot="1" x14ac:dyDescent="0.3">
      <c r="A4" s="17"/>
      <c r="B4" s="18"/>
      <c r="C4" s="18"/>
      <c r="D4" s="18"/>
      <c r="E4" s="18"/>
      <c r="F4" s="18"/>
      <c r="G4" s="19"/>
    </row>
    <row r="5" spans="1:17" ht="18.7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17" ht="56.25" x14ac:dyDescent="0.25">
      <c r="A6" s="2" t="s">
        <v>8</v>
      </c>
      <c r="B6" s="3" t="s">
        <v>9</v>
      </c>
      <c r="C6" s="4">
        <v>3</v>
      </c>
      <c r="D6" s="4">
        <v>0</v>
      </c>
      <c r="E6" s="4">
        <f>+Tabla357128[[#This Row],[Recibidas]]</f>
        <v>3</v>
      </c>
      <c r="F6" s="4">
        <f>+Tabla357128[[#This Row],[Recibidas]]-Tabla357128[[#This Row],[Completadas a Tiempo]]</f>
        <v>0</v>
      </c>
      <c r="G6" s="5">
        <f>Tabla357128[[#This Row],[Recibidas]]/Tabla357128[[#This Row],[Completadas a Tiempo]]</f>
        <v>1</v>
      </c>
    </row>
    <row r="7" spans="1:17" ht="56.25" x14ac:dyDescent="0.25">
      <c r="A7" s="2" t="s">
        <v>10</v>
      </c>
      <c r="B7" s="3" t="s">
        <v>9</v>
      </c>
      <c r="C7" s="4">
        <v>12</v>
      </c>
      <c r="D7" s="4">
        <v>0</v>
      </c>
      <c r="E7" s="4">
        <f>+Tabla357128[[#This Row],[Recibidas]]</f>
        <v>12</v>
      </c>
      <c r="F7" s="4">
        <f>+Tabla357128[[#This Row],[Recibidas]]-Tabla357128[[#This Row],[Completadas a Tiempo]]</f>
        <v>0</v>
      </c>
      <c r="G7" s="5">
        <f>Tabla357128[[#This Row],[Recibidas]]/Tabla357128[[#This Row],[Completadas a Tiempo]]</f>
        <v>1</v>
      </c>
    </row>
    <row r="8" spans="1:17" ht="56.25" x14ac:dyDescent="0.25">
      <c r="A8" s="6" t="s">
        <v>11</v>
      </c>
      <c r="B8" s="3" t="s">
        <v>9</v>
      </c>
      <c r="C8" s="4">
        <v>6</v>
      </c>
      <c r="D8" s="4">
        <v>0</v>
      </c>
      <c r="E8" s="4">
        <f>+Tabla357128[[#This Row],[Recibidas]]</f>
        <v>6</v>
      </c>
      <c r="F8" s="4">
        <f>+Tabla357128[[#This Row],[Recibidas]]-Tabla357128[[#This Row],[Completadas a Tiempo]]</f>
        <v>0</v>
      </c>
      <c r="G8" s="5">
        <f>Tabla357128[[#This Row],[Recibidas]]/Tabla357128[[#This Row],[Completadas a Tiempo]]</f>
        <v>1</v>
      </c>
    </row>
    <row r="9" spans="1:17" ht="56.25" x14ac:dyDescent="0.25">
      <c r="A9" s="7" t="s">
        <v>12</v>
      </c>
      <c r="B9" s="3" t="s">
        <v>9</v>
      </c>
      <c r="C9" s="4">
        <f>+VLOOKUP(Tabla357128[[#This Row],[Tipo de Queja]],'[1]Base de Datos'!$A$18:$G$24,3,)</f>
        <v>0</v>
      </c>
      <c r="D9" s="4">
        <v>0</v>
      </c>
      <c r="E9" s="4">
        <f>+Tabla357128[[#This Row],[Recibidas]]</f>
        <v>0</v>
      </c>
      <c r="F9" s="4">
        <f>+Tabla357128[[#This Row],[Recibidas]]-Tabla357128[[#This Row],[Completadas a Tiempo]]</f>
        <v>0</v>
      </c>
      <c r="G9" s="5" t="s">
        <v>32</v>
      </c>
    </row>
    <row r="10" spans="1:17" ht="56.25" x14ac:dyDescent="0.25">
      <c r="A10" s="2" t="s">
        <v>13</v>
      </c>
      <c r="B10" s="3" t="s">
        <v>9</v>
      </c>
      <c r="C10" s="4">
        <v>7</v>
      </c>
      <c r="D10" s="4">
        <v>0</v>
      </c>
      <c r="E10" s="4">
        <f>+Tabla357128[[#This Row],[Recibidas]]</f>
        <v>7</v>
      </c>
      <c r="F10" s="4">
        <f>+Tabla357128[[#This Row],[Recibidas]]-Tabla357128[[#This Row],[Completadas a Tiempo]]</f>
        <v>0</v>
      </c>
      <c r="G10" s="5">
        <f>Tabla357128[[#This Row],[Recibidas]]/Tabla357128[[#This Row],[Completadas a Tiempo]]</f>
        <v>1</v>
      </c>
    </row>
    <row r="11" spans="1:17" ht="18.75" x14ac:dyDescent="0.3">
      <c r="A11" s="8"/>
      <c r="B11" s="8"/>
      <c r="C11" s="8"/>
      <c r="D11" s="8"/>
      <c r="E11" s="8"/>
      <c r="F11" s="8"/>
      <c r="G11" s="8"/>
    </row>
    <row r="12" spans="1:17" ht="18.75" x14ac:dyDescent="0.25">
      <c r="A12" s="1" t="s">
        <v>14</v>
      </c>
      <c r="B12" s="1" t="s">
        <v>2</v>
      </c>
      <c r="C12" s="1" t="s">
        <v>3</v>
      </c>
      <c r="D12" s="1" t="s">
        <v>4</v>
      </c>
      <c r="E12" s="1" t="s">
        <v>15</v>
      </c>
      <c r="F12" s="1" t="s">
        <v>6</v>
      </c>
      <c r="G12" s="1" t="s">
        <v>7</v>
      </c>
    </row>
    <row r="13" spans="1:17" ht="56.25" x14ac:dyDescent="0.25">
      <c r="A13" s="2" t="s">
        <v>16</v>
      </c>
      <c r="B13" s="3" t="s">
        <v>17</v>
      </c>
      <c r="C13" s="4">
        <v>52</v>
      </c>
      <c r="D13" s="4">
        <v>0</v>
      </c>
      <c r="E13" s="4">
        <f>+Tabla3468139[[#This Row],[Recibidas]]</f>
        <v>52</v>
      </c>
      <c r="F13" s="4">
        <f>+Tabla3468139[[#This Row],[Recibidas]]-Tabla3468139[[#This Row],[Atendidas a Tiempo]]</f>
        <v>0</v>
      </c>
      <c r="G13" s="5">
        <f>+Tabla3468139[[#This Row],[Recibidas]]/Tabla3468139[[#This Row],[Atendidas a Tiempo]]</f>
        <v>1</v>
      </c>
    </row>
    <row r="14" spans="1:17" ht="56.25" x14ac:dyDescent="0.25">
      <c r="A14" s="2" t="s">
        <v>18</v>
      </c>
      <c r="B14" s="3" t="s">
        <v>17</v>
      </c>
      <c r="C14" s="4">
        <f>+VLOOKUP(Tabla3468139[[#This Row],[Via ]],'[1]Base de Datos'!$A$52:$G$59,3,)</f>
        <v>0</v>
      </c>
      <c r="D14" s="4">
        <v>0</v>
      </c>
      <c r="E14" s="4">
        <f>+Tabla3468139[[#This Row],[Recibidas]]</f>
        <v>0</v>
      </c>
      <c r="F14" s="4">
        <f>+Tabla3468139[[#This Row],[Recibidas]]-Tabla3468139[[#This Row],[Atendidas a Tiempo]]</f>
        <v>0</v>
      </c>
      <c r="G14" s="5" t="s">
        <v>19</v>
      </c>
    </row>
    <row r="15" spans="1:17" ht="56.25" x14ac:dyDescent="0.25">
      <c r="A15" s="6" t="s">
        <v>20</v>
      </c>
      <c r="B15" s="3" t="s">
        <v>17</v>
      </c>
      <c r="C15" s="4">
        <v>7</v>
      </c>
      <c r="D15" s="4">
        <v>0</v>
      </c>
      <c r="E15" s="4">
        <f>+Tabla3468139[[#This Row],[Recibidas]]</f>
        <v>7</v>
      </c>
      <c r="F15" s="4">
        <f>+Tabla3468139[[#This Row],[Recibidas]]-Tabla3468139[[#This Row],[Atendidas a Tiempo]]</f>
        <v>0</v>
      </c>
      <c r="G15" s="5">
        <f>+Tabla3468139[[#This Row],[Recibidas]]/Tabla3468139[[#This Row],[Atendidas a Tiempo]]</f>
        <v>1</v>
      </c>
    </row>
    <row r="16" spans="1:17" ht="56.25" x14ac:dyDescent="0.25">
      <c r="A16" s="9" t="s">
        <v>21</v>
      </c>
      <c r="B16" s="3" t="s">
        <v>17</v>
      </c>
      <c r="C16" s="4">
        <v>2</v>
      </c>
      <c r="D16" s="4">
        <v>0</v>
      </c>
      <c r="E16" s="4">
        <f>+Tabla3468139[[#This Row],[Recibidas]]</f>
        <v>2</v>
      </c>
      <c r="F16" s="4">
        <f>+Tabla3468139[[#This Row],[Recibidas]]-Tabla3468139[[#This Row],[Atendidas a Tiempo]]</f>
        <v>0</v>
      </c>
      <c r="G16" s="5">
        <f>+Tabla3468139[[#This Row],[Recibidas]]/Tabla3468139[[#This Row],[Atendidas a Tiempo]]</f>
        <v>1</v>
      </c>
    </row>
    <row r="17" spans="1:17" ht="56.25" x14ac:dyDescent="0.25">
      <c r="A17" s="2" t="s">
        <v>22</v>
      </c>
      <c r="B17" s="3" t="s">
        <v>17</v>
      </c>
      <c r="C17" s="4">
        <f>+VLOOKUP(Tabla3468139[[#This Row],[Via ]],'[1]Base de Datos'!$A$52:$G$59,3,)</f>
        <v>0</v>
      </c>
      <c r="D17" s="4">
        <v>0</v>
      </c>
      <c r="E17" s="4">
        <f>+Tabla3468139[[#This Row],[Recibidas]]</f>
        <v>0</v>
      </c>
      <c r="F17" s="4">
        <f>+Tabla3468139[[#This Row],[Recibidas]]-Tabla3468139[[#This Row],[Atendidas a Tiempo]]</f>
        <v>0</v>
      </c>
      <c r="G17" s="5" t="s">
        <v>19</v>
      </c>
    </row>
    <row r="18" spans="1:17" ht="56.25" x14ac:dyDescent="0.25">
      <c r="A18" s="2" t="s">
        <v>23</v>
      </c>
      <c r="B18" s="3" t="s">
        <v>17</v>
      </c>
      <c r="C18" s="4">
        <v>0</v>
      </c>
      <c r="D18" s="4">
        <v>0</v>
      </c>
      <c r="E18" s="4">
        <f>+Tabla3468139[[#This Row],[Recibidas]]</f>
        <v>0</v>
      </c>
      <c r="F18" s="4">
        <f>+Tabla3468139[[#This Row],[Recibidas]]-Tabla3468139[[#This Row],[Atendidas a Tiempo]]</f>
        <v>0</v>
      </c>
      <c r="G18" s="5" t="s">
        <v>19</v>
      </c>
    </row>
    <row r="19" spans="1:17" ht="18.75" x14ac:dyDescent="0.25">
      <c r="A19" s="2"/>
      <c r="B19" s="3"/>
      <c r="C19" s="4"/>
      <c r="D19" s="4"/>
      <c r="E19" s="4"/>
      <c r="F19" s="4"/>
      <c r="G19" s="5"/>
    </row>
    <row r="20" spans="1:17" ht="18.75" x14ac:dyDescent="0.25">
      <c r="A20" s="2"/>
      <c r="B20" s="3"/>
      <c r="C20" s="4"/>
      <c r="D20" s="4"/>
      <c r="E20" s="4"/>
      <c r="F20" s="4"/>
      <c r="G20" s="5"/>
    </row>
    <row r="21" spans="1:17" ht="18.75" x14ac:dyDescent="0.25">
      <c r="A21" s="2"/>
      <c r="B21" s="3"/>
      <c r="C21" s="4"/>
      <c r="D21" s="4"/>
      <c r="E21" s="4"/>
      <c r="F21" s="4"/>
      <c r="G21" s="5"/>
    </row>
    <row r="22" spans="1:17" ht="18.75" x14ac:dyDescent="0.25">
      <c r="A22" s="2"/>
      <c r="B22" s="3"/>
      <c r="C22" s="4"/>
      <c r="D22" s="4"/>
      <c r="E22" s="4"/>
      <c r="F22" s="4"/>
      <c r="G22" s="5"/>
    </row>
    <row r="23" spans="1:17" ht="15.75" thickBot="1" x14ac:dyDescent="0.3">
      <c r="F23" s="26"/>
      <c r="G23" s="26"/>
    </row>
    <row r="24" spans="1:17" ht="25.5" x14ac:dyDescent="0.25">
      <c r="B24" s="27" t="s">
        <v>33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3">
    <mergeCell ref="A1:Q1"/>
    <mergeCell ref="A3:G4"/>
    <mergeCell ref="B24:Q24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Estadistica de Quejas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Maria Acosta Pimentel</dc:creator>
  <cp:lastModifiedBy>Carla Maria Acosta Pimentel</cp:lastModifiedBy>
  <cp:lastPrinted>2023-04-18T15:50:49Z</cp:lastPrinted>
  <dcterms:created xsi:type="dcterms:W3CDTF">2023-04-18T15:31:41Z</dcterms:created>
  <dcterms:modified xsi:type="dcterms:W3CDTF">2023-04-19T19:24:09Z</dcterms:modified>
</cp:coreProperties>
</file>